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frostiis.sharepoint.com/sites/ASCvottunHafell/Shared Documents/12. Rekstrar- og eldisupplýsingar - Operational and farm information/3. Skýrslur til UST/1. Grænt bókhald/2025/Seiðaeldi/Vinnuskjöl/"/>
    </mc:Choice>
  </mc:AlternateContent>
  <xr:revisionPtr revIDLastSave="0" documentId="8_{E9C42E96-8472-4938-A5F1-AEE2189E0FF2}" xr6:coauthVersionLast="47" xr6:coauthVersionMax="47" xr10:uidLastSave="{00000000-0000-0000-0000-000000000000}"/>
  <bookViews>
    <workbookView xWindow="22932" yWindow="-108" windowWidth="30936" windowHeight="16776" xr2:uid="{8B9FF9F5-FCE2-45BB-A09C-C24C629C7B37}"/>
  </bookViews>
  <sheets>
    <sheet name="Fóður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S9" i="1"/>
  <c r="S2" i="1"/>
  <c r="S13" i="1"/>
  <c r="Q13" i="1"/>
  <c r="P13" i="1"/>
  <c r="K9" i="1"/>
  <c r="F12" i="1"/>
  <c r="L12" i="1" s="1"/>
  <c r="K2" i="1"/>
  <c r="K13" i="1" s="1"/>
  <c r="L2" i="1"/>
  <c r="M2" i="1"/>
  <c r="N2" i="1"/>
  <c r="O2" i="1"/>
  <c r="P2" i="1" s="1"/>
  <c r="Q2" i="1" s="1"/>
  <c r="K12" i="1"/>
  <c r="M12" i="1"/>
  <c r="O12" i="1"/>
  <c r="C13" i="1"/>
  <c r="O3" i="1"/>
  <c r="M3" i="1"/>
  <c r="K8" i="1"/>
  <c r="K10" i="1"/>
  <c r="K11" i="1"/>
  <c r="K3" i="1"/>
  <c r="O11" i="1"/>
  <c r="M11" i="1"/>
  <c r="F11" i="1"/>
  <c r="O10" i="1"/>
  <c r="M10" i="1"/>
  <c r="F10" i="1"/>
  <c r="O9" i="1"/>
  <c r="M9" i="1"/>
  <c r="F9" i="1"/>
  <c r="F8" i="1"/>
  <c r="L8" i="1" s="1"/>
  <c r="O7" i="1"/>
  <c r="M7" i="1"/>
  <c r="K7" i="1"/>
  <c r="F7" i="1"/>
  <c r="L7" i="1" s="1"/>
  <c r="O6" i="1"/>
  <c r="M6" i="1"/>
  <c r="K6" i="1"/>
  <c r="F6" i="1"/>
  <c r="O5" i="1"/>
  <c r="M5" i="1"/>
  <c r="K5" i="1"/>
  <c r="F5" i="1"/>
  <c r="O4" i="1"/>
  <c r="M4" i="1"/>
  <c r="K4" i="1"/>
  <c r="F4" i="1"/>
  <c r="N4" i="1" s="1"/>
  <c r="F3" i="1"/>
  <c r="L3" i="1" s="1"/>
  <c r="P12" i="1" l="1"/>
  <c r="N12" i="1"/>
  <c r="R2" i="1"/>
  <c r="P6" i="1"/>
  <c r="Q6" i="1" s="1"/>
  <c r="P9" i="1"/>
  <c r="P10" i="1"/>
  <c r="Q10" i="1" s="1"/>
  <c r="P3" i="1"/>
  <c r="P7" i="1"/>
  <c r="Q7" i="1" s="1"/>
  <c r="P4" i="1"/>
  <c r="Q4" i="1" s="1"/>
  <c r="N5" i="1"/>
  <c r="L5" i="1"/>
  <c r="R5" i="1" s="1"/>
  <c r="S5" i="1" s="1"/>
  <c r="N6" i="1"/>
  <c r="L6" i="1"/>
  <c r="N9" i="1"/>
  <c r="L9" i="1"/>
  <c r="N10" i="1"/>
  <c r="L10" i="1"/>
  <c r="N11" i="1"/>
  <c r="L11" i="1"/>
  <c r="P11" i="1"/>
  <c r="Q11" i="1" s="1"/>
  <c r="P5" i="1"/>
  <c r="Q5" i="1" s="1"/>
  <c r="N3" i="1"/>
  <c r="L4" i="1"/>
  <c r="N7" i="1"/>
  <c r="R7" i="1" s="1"/>
  <c r="S7" i="1" s="1"/>
  <c r="M8" i="1"/>
  <c r="M13" i="1" s="1"/>
  <c r="N8" i="1"/>
  <c r="R8" i="1" s="1"/>
  <c r="S8" i="1" s="1"/>
  <c r="O8" i="1"/>
  <c r="O13" i="1" s="1"/>
  <c r="N13" i="1" l="1"/>
  <c r="L13" i="1"/>
  <c r="Q12" i="1"/>
  <c r="R12" i="1"/>
  <c r="S12" i="1" s="1"/>
  <c r="R9" i="1"/>
  <c r="R11" i="1"/>
  <c r="S11" i="1" s="1"/>
  <c r="R10" i="1"/>
  <c r="S10" i="1" s="1"/>
  <c r="R3" i="1"/>
  <c r="R4" i="1"/>
  <c r="S4" i="1" s="1"/>
  <c r="Q3" i="1"/>
  <c r="R6" i="1"/>
  <c r="S6" i="1" s="1"/>
  <c r="P8" i="1"/>
  <c r="Q8" i="1" s="1"/>
  <c r="R13" i="1" l="1"/>
  <c r="S3" i="1"/>
</calcChain>
</file>

<file path=xl/sharedStrings.xml><?xml version="1.0" encoding="utf-8"?>
<sst xmlns="http://schemas.openxmlformats.org/spreadsheetml/2006/main" count="40" uniqueCount="32">
  <si>
    <t>Fóðurframleiðandi</t>
  </si>
  <si>
    <t>Týpa fóðurs</t>
  </si>
  <si>
    <t>Magn fóðurs [kg]</t>
  </si>
  <si>
    <t>Þurrvigt fóðurs %</t>
  </si>
  <si>
    <t>Hlutfall prótín %</t>
  </si>
  <si>
    <t>Hlutfall N %</t>
  </si>
  <si>
    <t>Hlutfall P %</t>
  </si>
  <si>
    <t>Hlutfall C %</t>
  </si>
  <si>
    <t>Framleiðsla/lífmassaaukning [tonn]</t>
  </si>
  <si>
    <t>POC [kg]</t>
  </si>
  <si>
    <t>PON [kg]</t>
  </si>
  <si>
    <t>POP [kg]</t>
  </si>
  <si>
    <t>DON [kg]</t>
  </si>
  <si>
    <t>DOP [kg]</t>
  </si>
  <si>
    <t>Total P</t>
  </si>
  <si>
    <t>kg P/tonn</t>
  </si>
  <si>
    <t>Total N</t>
  </si>
  <si>
    <t>kg N/tonn</t>
  </si>
  <si>
    <t>Biomar</t>
  </si>
  <si>
    <t>Inicio Plus 0,35 mm</t>
  </si>
  <si>
    <t>Inicio Plus 0,5 mm</t>
  </si>
  <si>
    <t>Inicio Plus 0,8 mm</t>
  </si>
  <si>
    <t>Inicio Plus 1,1 mm</t>
  </si>
  <si>
    <t>Inicio Plus 1,5 mm</t>
  </si>
  <si>
    <t>Laxá</t>
  </si>
  <si>
    <t>ECO 1,8 mm</t>
  </si>
  <si>
    <t>Eco 2,5 mm</t>
  </si>
  <si>
    <t>Eco 3 mm</t>
  </si>
  <si>
    <t>Eco 4 mm</t>
  </si>
  <si>
    <t>Eco response 2,5 mm</t>
  </si>
  <si>
    <t>Eco response 3 mm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</si>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</sst>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0.0%"/>
    <numFmt numFmtId="166" formatCode="_-* #,##0.00_-;\-* #,##0.00_-;_-* &quot;-&quot;_-;_-@_-"/>
    <numFmt numFmtId="167" formatCode="_-* #,##0.0_-;\-* #,##0.0_-;_-* &quot;-&quot;_-;_-@_-"/>
    <numFmt numFmtId="168" formatCode="_-* #,##0.000_-;\-* #,##0.000_-;_-* &quot;-&quot;_-;_-@_-"/>
    <numFmt numFmtId="169" formatCode="_-* #,##0.00\ _k_r_-;\-* #,##0.00\ _k_r_-;_-* &quot;-&quot;??\ _k_r_-;_-@_-"/>
    <numFmt numFmtId="170" formatCode="_-* #,##0.000\ _k_r_-;\-* #,##0.000\ _k_r_-;_-* &quot;-&quot;??\ _k_r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3F3F3F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3F3F3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3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4" xfId="0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165" fontId="2" fillId="2" borderId="1" xfId="2" applyNumberFormat="1" applyFont="1" applyFill="1" applyBorder="1" applyAlignment="1">
      <alignment horizontal="center"/>
    </xf>
    <xf numFmtId="10" fontId="4" fillId="3" borderId="2" xfId="2" applyNumberFormat="1" applyFont="1" applyFill="1" applyBorder="1" applyAlignment="1">
      <alignment horizontal="center"/>
    </xf>
    <xf numFmtId="164" fontId="2" fillId="2" borderId="0" xfId="1" applyFont="1" applyFill="1" applyBorder="1" applyAlignment="1">
      <alignment horizontal="center"/>
    </xf>
    <xf numFmtId="164" fontId="3" fillId="3" borderId="6" xfId="1" applyFont="1" applyFill="1" applyBorder="1" applyAlignment="1">
      <alignment horizontal="center"/>
    </xf>
    <xf numFmtId="166" fontId="3" fillId="3" borderId="6" xfId="1" applyNumberFormat="1" applyFont="1" applyFill="1" applyBorder="1" applyAlignment="1">
      <alignment horizontal="center"/>
    </xf>
    <xf numFmtId="166" fontId="3" fillId="3" borderId="6" xfId="1" applyNumberFormat="1" applyFont="1" applyFill="1" applyBorder="1" applyAlignment="1">
      <alignment horizontal="left"/>
    </xf>
    <xf numFmtId="167" fontId="3" fillId="3" borderId="6" xfId="1" applyNumberFormat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3" fillId="3" borderId="2" xfId="1" applyFont="1" applyFill="1" applyBorder="1" applyAlignment="1">
      <alignment horizontal="center"/>
    </xf>
    <xf numFmtId="166" fontId="3" fillId="3" borderId="2" xfId="1" applyNumberFormat="1" applyFont="1" applyFill="1" applyBorder="1" applyAlignment="1">
      <alignment horizontal="center"/>
    </xf>
    <xf numFmtId="167" fontId="3" fillId="3" borderId="2" xfId="1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164" fontId="4" fillId="3" borderId="2" xfId="1" applyFont="1" applyFill="1" applyBorder="1" applyAlignment="1">
      <alignment horizontal="center"/>
    </xf>
    <xf numFmtId="168" fontId="2" fillId="2" borderId="0" xfId="1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67" fontId="0" fillId="0" borderId="0" xfId="0" applyNumberFormat="1"/>
    <xf numFmtId="169" fontId="0" fillId="0" borderId="0" xfId="0" applyNumberFormat="1"/>
    <xf numFmtId="170" fontId="0" fillId="0" borderId="0" xfId="0" applyNumberFormat="1"/>
    <xf numFmtId="2" fontId="0" fillId="0" borderId="0" xfId="0" applyNumberFormat="1"/>
    <xf numFmtId="0" fontId="1" fillId="0" borderId="0" xfId="3" applyFill="1" applyAlignment="1">
      <alignment horizontal="center"/>
    </xf>
    <xf numFmtId="0" fontId="0" fillId="5" borderId="0" xfId="3" applyFont="1" applyFill="1"/>
    <xf numFmtId="0" fontId="1" fillId="5" borderId="0" xfId="3" applyFill="1"/>
    <xf numFmtId="0" fontId="5" fillId="5" borderId="0" xfId="3" applyFont="1" applyFill="1" applyBorder="1"/>
    <xf numFmtId="164" fontId="5" fillId="5" borderId="0" xfId="3" applyNumberFormat="1" applyFont="1" applyFill="1"/>
    <xf numFmtId="0" fontId="1" fillId="5" borderId="0" xfId="3" applyFill="1" applyProtection="1">
      <protection locked="0"/>
    </xf>
    <xf numFmtId="166" fontId="5" fillId="5" borderId="0" xfId="3" applyNumberFormat="1" applyFont="1" applyFill="1"/>
    <xf numFmtId="164" fontId="6" fillId="5" borderId="2" xfId="1" applyFont="1" applyFill="1" applyBorder="1" applyAlignment="1">
      <alignment horizontal="center"/>
    </xf>
    <xf numFmtId="167" fontId="6" fillId="5" borderId="2" xfId="1" applyNumberFormat="1" applyFont="1" applyFill="1" applyBorder="1" applyAlignment="1">
      <alignment horizontal="center"/>
    </xf>
    <xf numFmtId="0" fontId="1" fillId="0" borderId="0" xfId="3" applyFill="1"/>
  </cellXfs>
  <cellStyles count="4">
    <cellStyle name="20% - Accent3" xfId="3" builtinId="38"/>
    <cellStyle name="Comma [0]" xfId="1" builtinId="6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FA90-BA52-47B3-9583-E64928DF8DF6}">
  <dimension ref="A1:S17"/>
  <sheetViews>
    <sheetView tabSelected="1" topLeftCell="B1" workbookViewId="0">
      <selection activeCell="Q17" sqref="Q17"/>
    </sheetView>
  </sheetViews>
  <sheetFormatPr defaultColWidth="15.7109375" defaultRowHeight="15"/>
  <cols>
    <col min="1" max="1" width="17.85546875" bestFit="1" customWidth="1"/>
    <col min="2" max="2" width="19.85546875" bestFit="1" customWidth="1"/>
    <col min="3" max="3" width="16" bestFit="1" customWidth="1"/>
    <col min="6" max="6" width="12.28515625" style="21" customWidth="1"/>
    <col min="7" max="7" width="11.85546875" customWidth="1"/>
    <col min="8" max="8" width="12.28515625" customWidth="1"/>
    <col min="9" max="9" width="19" customWidth="1"/>
    <col min="11" max="11" width="15.28515625" customWidth="1"/>
    <col min="12" max="17" width="13.140625" customWidth="1"/>
  </cols>
  <sheetData>
    <row r="1" spans="1:19" s="2" customFormat="1">
      <c r="A1" s="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2" t="s">
        <v>17</v>
      </c>
    </row>
    <row r="2" spans="1:19">
      <c r="A2" t="s">
        <v>18</v>
      </c>
      <c r="B2" s="27" t="s">
        <v>19</v>
      </c>
      <c r="C2" s="5">
        <v>484</v>
      </c>
      <c r="D2" s="6">
        <v>0.94</v>
      </c>
      <c r="E2" s="7">
        <v>0.57999999999999996</v>
      </c>
      <c r="F2" s="8">
        <v>0.09</v>
      </c>
      <c r="G2" s="7">
        <v>1.4999999999999999E-2</v>
      </c>
      <c r="H2" s="6"/>
      <c r="I2" s="9"/>
      <c r="K2" s="10">
        <f>C2*D2*H2*0.19</f>
        <v>0</v>
      </c>
      <c r="L2" s="11">
        <f>C2*D2*F2*0.15</f>
        <v>6.1419599999999992</v>
      </c>
      <c r="M2" s="11">
        <f>C2*D2*G2*0.44</f>
        <v>3.0027360000000001</v>
      </c>
      <c r="N2" s="11">
        <f>C2*D2*F2*0.48</f>
        <v>19.654271999999999</v>
      </c>
      <c r="O2" s="12">
        <f>C2*D2*G2*0.26</f>
        <v>1.7743439999999999</v>
      </c>
      <c r="P2" s="13">
        <f>M2+O2</f>
        <v>4.7770799999999998</v>
      </c>
      <c r="Q2" s="13">
        <f t="shared" ref="Q2:Q12" si="0">P2/$I$13</f>
        <v>2.4118018286372056E-2</v>
      </c>
      <c r="R2" s="13">
        <f>L2+N2</f>
        <v>25.796231999999996</v>
      </c>
      <c r="S2" s="13">
        <f>R2/$I$13</f>
        <v>0.1302372987464091</v>
      </c>
    </row>
    <row r="3" spans="1:19">
      <c r="A3" t="s">
        <v>18</v>
      </c>
      <c r="B3" s="27" t="s">
        <v>20</v>
      </c>
      <c r="C3" s="5">
        <v>1949</v>
      </c>
      <c r="D3" s="6">
        <v>0.94</v>
      </c>
      <c r="E3" s="7">
        <v>0.57999999999999996</v>
      </c>
      <c r="F3" s="8">
        <f t="shared" ref="F3:F10" si="1">E3/6.25</f>
        <v>9.2799999999999994E-2</v>
      </c>
      <c r="G3" s="7">
        <v>1.4999999999999999E-2</v>
      </c>
      <c r="H3" s="6"/>
      <c r="I3" s="9"/>
      <c r="J3" s="26"/>
      <c r="K3" s="10">
        <f>C3*D3*H3*0.19</f>
        <v>0</v>
      </c>
      <c r="L3" s="11">
        <f>C3*D3*F3*0.15</f>
        <v>25.502275199999996</v>
      </c>
      <c r="M3" s="11">
        <f>C3*D3*G3*0.44</f>
        <v>12.091595999999999</v>
      </c>
      <c r="N3" s="11">
        <f>C3*D3*F3*0.48</f>
        <v>81.607280639999985</v>
      </c>
      <c r="O3" s="12">
        <f>C3*D3*G3*0.26</f>
        <v>7.1450339999999999</v>
      </c>
      <c r="P3" s="13">
        <f>M3+O3</f>
        <v>19.236629999999998</v>
      </c>
      <c r="Q3" s="13">
        <f t="shared" si="0"/>
        <v>9.7119871157312271E-2</v>
      </c>
      <c r="R3" s="13">
        <f>L3+N3</f>
        <v>107.10955583999998</v>
      </c>
      <c r="S3" s="13">
        <f t="shared" ref="S2:S12" si="2">R3/$I$13</f>
        <v>0.54076344260391473</v>
      </c>
    </row>
    <row r="4" spans="1:19">
      <c r="A4" t="s">
        <v>18</v>
      </c>
      <c r="B4" s="27" t="s">
        <v>21</v>
      </c>
      <c r="C4" s="14">
        <v>3507</v>
      </c>
      <c r="D4" s="6">
        <v>0.94</v>
      </c>
      <c r="E4" s="7">
        <v>0.55000000000000004</v>
      </c>
      <c r="F4" s="8">
        <f t="shared" si="1"/>
        <v>8.8000000000000009E-2</v>
      </c>
      <c r="G4" s="7">
        <v>1.4999999999999999E-2</v>
      </c>
      <c r="H4" s="6"/>
      <c r="I4" s="9"/>
      <c r="J4" s="26"/>
      <c r="K4" s="15">
        <f>C4*D4*H4*0.19</f>
        <v>0</v>
      </c>
      <c r="L4" s="16">
        <f>C4*D4*F4*0.15</f>
        <v>43.514856000000002</v>
      </c>
      <c r="M4" s="16">
        <f t="shared" ref="M4:M11" si="3">C4*D4*G4*0.44</f>
        <v>21.757427999999997</v>
      </c>
      <c r="N4" s="16">
        <f>C4*D4*F4*0.48</f>
        <v>139.24753920000001</v>
      </c>
      <c r="O4" s="16">
        <f t="shared" ref="O4:O11" si="4">C4*D4*G4*0.26</f>
        <v>12.856662</v>
      </c>
      <c r="P4" s="17">
        <f t="shared" ref="P4:P11" si="5">M4+O4</f>
        <v>34.614089999999997</v>
      </c>
      <c r="Q4" s="13">
        <f t="shared" si="0"/>
        <v>0.1747559713436091</v>
      </c>
      <c r="R4" s="17">
        <f t="shared" ref="R4:R11" si="6">L4+N4</f>
        <v>182.76239520000001</v>
      </c>
      <c r="S4" s="13">
        <f t="shared" si="2"/>
        <v>0.92271152869425621</v>
      </c>
    </row>
    <row r="5" spans="1:19">
      <c r="A5" t="s">
        <v>18</v>
      </c>
      <c r="B5" s="27" t="s">
        <v>22</v>
      </c>
      <c r="C5" s="14">
        <v>5875</v>
      </c>
      <c r="D5" s="6">
        <v>0.94</v>
      </c>
      <c r="E5" s="7">
        <v>0.55000000000000004</v>
      </c>
      <c r="F5" s="8">
        <f t="shared" si="1"/>
        <v>8.8000000000000009E-2</v>
      </c>
      <c r="G5" s="7">
        <v>1.4999999999999999E-2</v>
      </c>
      <c r="H5" s="6"/>
      <c r="I5" s="9"/>
      <c r="J5" s="26"/>
      <c r="K5" s="18">
        <f>C5*D5*H5*0.19</f>
        <v>0</v>
      </c>
      <c r="L5" s="18">
        <f>C5*D5*F5*0.15</f>
        <v>72.897000000000006</v>
      </c>
      <c r="M5" s="18">
        <f t="shared" si="3"/>
        <v>36.448499999999996</v>
      </c>
      <c r="N5" s="18">
        <f>C5*D5*F5*0.48</f>
        <v>233.27040000000002</v>
      </c>
      <c r="O5" s="18">
        <f t="shared" si="4"/>
        <v>21.537749999999999</v>
      </c>
      <c r="P5" s="18">
        <f t="shared" si="5"/>
        <v>57.986249999999998</v>
      </c>
      <c r="Q5" s="13">
        <f t="shared" si="0"/>
        <v>0.29275487072817324</v>
      </c>
      <c r="R5" s="18">
        <f>L5+N5</f>
        <v>306.16740000000004</v>
      </c>
      <c r="S5" s="13">
        <f t="shared" si="2"/>
        <v>1.5457457174447549</v>
      </c>
    </row>
    <row r="6" spans="1:19">
      <c r="A6" t="s">
        <v>18</v>
      </c>
      <c r="B6" s="27" t="s">
        <v>23</v>
      </c>
      <c r="C6" s="14">
        <v>11100</v>
      </c>
      <c r="D6" s="6">
        <v>0.94</v>
      </c>
      <c r="E6" s="7">
        <v>0.54</v>
      </c>
      <c r="F6" s="8">
        <f t="shared" si="1"/>
        <v>8.6400000000000005E-2</v>
      </c>
      <c r="G6" s="7">
        <v>1.6E-2</v>
      </c>
      <c r="H6" s="6"/>
      <c r="I6" s="9"/>
      <c r="J6" s="26"/>
      <c r="K6" s="18">
        <f>C6*D6*H6*0.19</f>
        <v>0</v>
      </c>
      <c r="L6" s="18">
        <f>C6*D6*F6*0.15</f>
        <v>135.22463999999999</v>
      </c>
      <c r="M6" s="18">
        <f t="shared" si="3"/>
        <v>73.455360000000013</v>
      </c>
      <c r="N6" s="18">
        <f>C6*D6*F6*0.48</f>
        <v>432.71884799999998</v>
      </c>
      <c r="O6" s="18">
        <f t="shared" si="4"/>
        <v>43.405440000000006</v>
      </c>
      <c r="P6" s="18">
        <f t="shared" si="5"/>
        <v>116.86080000000001</v>
      </c>
      <c r="Q6" s="13">
        <f t="shared" si="0"/>
        <v>0.58999449692282069</v>
      </c>
      <c r="R6" s="18">
        <f t="shared" si="6"/>
        <v>567.943488</v>
      </c>
      <c r="S6" s="13">
        <f t="shared" si="2"/>
        <v>2.867373255044908</v>
      </c>
    </row>
    <row r="7" spans="1:19">
      <c r="A7" t="s">
        <v>24</v>
      </c>
      <c r="B7" s="27" t="s">
        <v>25</v>
      </c>
      <c r="C7" s="14">
        <v>23572</v>
      </c>
      <c r="D7" s="6">
        <v>0.94</v>
      </c>
      <c r="E7" s="7">
        <v>0.5</v>
      </c>
      <c r="F7" s="8">
        <f t="shared" si="1"/>
        <v>0.08</v>
      </c>
      <c r="G7" s="7">
        <v>1.2E-2</v>
      </c>
      <c r="H7" s="6"/>
      <c r="I7" s="9"/>
      <c r="J7" s="26"/>
      <c r="K7" s="18">
        <f>C7*D7*H7*0.19</f>
        <v>0</v>
      </c>
      <c r="L7" s="18">
        <f>C7*D7*F7*0.15</f>
        <v>265.89215999999999</v>
      </c>
      <c r="M7" s="18">
        <f t="shared" si="3"/>
        <v>116.9925504</v>
      </c>
      <c r="N7" s="18">
        <f>C7*D7*F7*0.48</f>
        <v>850.85491200000001</v>
      </c>
      <c r="O7" s="18">
        <f t="shared" si="4"/>
        <v>69.131961599999997</v>
      </c>
      <c r="P7" s="18">
        <f t="shared" si="5"/>
        <v>186.12451199999998</v>
      </c>
      <c r="Q7" s="13">
        <f t="shared" si="0"/>
        <v>0.93968582982869775</v>
      </c>
      <c r="R7" s="18">
        <f t="shared" si="6"/>
        <v>1116.7470720000001</v>
      </c>
      <c r="S7" s="13">
        <f t="shared" si="2"/>
        <v>5.6381149789721876</v>
      </c>
    </row>
    <row r="8" spans="1:19">
      <c r="A8" t="s">
        <v>24</v>
      </c>
      <c r="B8" s="28" t="s">
        <v>26</v>
      </c>
      <c r="C8" s="14">
        <v>34295</v>
      </c>
      <c r="D8" s="6">
        <v>0.94</v>
      </c>
      <c r="E8" s="7">
        <v>0.5</v>
      </c>
      <c r="F8" s="8">
        <f t="shared" si="1"/>
        <v>0.08</v>
      </c>
      <c r="G8" s="7">
        <v>1.0999999999999999E-2</v>
      </c>
      <c r="H8" s="6"/>
      <c r="I8" s="9"/>
      <c r="J8" s="26"/>
      <c r="K8" s="18">
        <f t="shared" ref="K8:K11" si="7">C8*D8*H8*0.19</f>
        <v>0</v>
      </c>
      <c r="L8" s="18">
        <f t="shared" ref="L8:L11" si="8">C8*D8*F8*0.15</f>
        <v>386.8476</v>
      </c>
      <c r="M8" s="19">
        <f t="shared" si="3"/>
        <v>156.02853200000001</v>
      </c>
      <c r="N8" s="18">
        <f t="shared" ref="N8:N11" si="9">C8*D8*F8*0.48</f>
        <v>1237.9123199999999</v>
      </c>
      <c r="O8" s="19">
        <f t="shared" si="4"/>
        <v>92.198678000000001</v>
      </c>
      <c r="P8" s="19">
        <f t="shared" si="5"/>
        <v>248.22721000000001</v>
      </c>
      <c r="Q8" s="13">
        <f t="shared" si="0"/>
        <v>1.2532233895926208</v>
      </c>
      <c r="R8" s="18">
        <f t="shared" si="6"/>
        <v>1624.75992</v>
      </c>
      <c r="S8" s="13">
        <f t="shared" si="2"/>
        <v>8.2029167318789717</v>
      </c>
    </row>
    <row r="9" spans="1:19">
      <c r="A9" t="s">
        <v>24</v>
      </c>
      <c r="B9" s="28" t="s">
        <v>27</v>
      </c>
      <c r="C9" s="14">
        <v>58233</v>
      </c>
      <c r="D9" s="6">
        <v>0.94</v>
      </c>
      <c r="E9" s="7">
        <v>0.49</v>
      </c>
      <c r="F9" s="8">
        <f t="shared" si="1"/>
        <v>7.8399999999999997E-2</v>
      </c>
      <c r="G9" s="7">
        <v>0.01</v>
      </c>
      <c r="H9" s="6"/>
      <c r="I9" s="9"/>
      <c r="J9" s="26"/>
      <c r="K9" s="18">
        <f>C9*D9*H9*0.19</f>
        <v>0</v>
      </c>
      <c r="L9" s="18">
        <f t="shared" si="8"/>
        <v>643.7308751999999</v>
      </c>
      <c r="M9" s="19">
        <f t="shared" si="3"/>
        <v>240.85168799999997</v>
      </c>
      <c r="N9" s="18">
        <f t="shared" si="9"/>
        <v>2059.9388006399995</v>
      </c>
      <c r="O9" s="19">
        <f t="shared" si="4"/>
        <v>142.32145199999999</v>
      </c>
      <c r="P9" s="19">
        <f t="shared" si="5"/>
        <v>383.17313999999999</v>
      </c>
      <c r="Q9" s="13">
        <f>P9/$I$13</f>
        <v>1.9345241857717688</v>
      </c>
      <c r="R9" s="18">
        <f t="shared" si="6"/>
        <v>2703.6696758399994</v>
      </c>
      <c r="S9" s="13">
        <f>R9/$I$13</f>
        <v>13.650002654805597</v>
      </c>
    </row>
    <row r="10" spans="1:19">
      <c r="A10" t="s">
        <v>24</v>
      </c>
      <c r="B10" s="27" t="s">
        <v>28</v>
      </c>
      <c r="C10" s="14">
        <v>14600</v>
      </c>
      <c r="D10" s="6">
        <v>0.94</v>
      </c>
      <c r="E10" s="7">
        <v>0.5</v>
      </c>
      <c r="F10" s="8">
        <f t="shared" si="1"/>
        <v>0.08</v>
      </c>
      <c r="G10" s="7">
        <v>0.01</v>
      </c>
      <c r="H10" s="6"/>
      <c r="I10" s="20"/>
      <c r="J10" s="26"/>
      <c r="K10" s="18">
        <f t="shared" si="7"/>
        <v>0</v>
      </c>
      <c r="L10" s="18">
        <f t="shared" si="8"/>
        <v>164.68800000000002</v>
      </c>
      <c r="M10" s="19">
        <f t="shared" si="3"/>
        <v>60.385600000000004</v>
      </c>
      <c r="N10" s="18">
        <f t="shared" si="9"/>
        <v>527.00160000000005</v>
      </c>
      <c r="O10" s="19">
        <f t="shared" si="4"/>
        <v>35.682400000000001</v>
      </c>
      <c r="P10" s="19">
        <f t="shared" si="5"/>
        <v>96.068000000000012</v>
      </c>
      <c r="Q10" s="13">
        <f t="shared" si="0"/>
        <v>0.48501799859646294</v>
      </c>
      <c r="R10" s="18">
        <f t="shared" si="6"/>
        <v>691.68960000000004</v>
      </c>
      <c r="S10" s="13">
        <f t="shared" si="2"/>
        <v>3.492129589894533</v>
      </c>
    </row>
    <row r="11" spans="1:19">
      <c r="A11" t="s">
        <v>24</v>
      </c>
      <c r="B11" s="28" t="s">
        <v>29</v>
      </c>
      <c r="C11" s="14">
        <v>2025</v>
      </c>
      <c r="D11" s="6">
        <v>0.94</v>
      </c>
      <c r="E11" s="7">
        <v>0.63</v>
      </c>
      <c r="F11" s="8">
        <f>E11/6.25</f>
        <v>0.1008</v>
      </c>
      <c r="G11" s="7">
        <v>1.4999999999999999E-2</v>
      </c>
      <c r="H11" s="6"/>
      <c r="I11" s="9"/>
      <c r="J11" s="26"/>
      <c r="K11" s="18">
        <f t="shared" si="7"/>
        <v>0</v>
      </c>
      <c r="L11" s="18">
        <f t="shared" si="8"/>
        <v>28.780920000000002</v>
      </c>
      <c r="M11" s="19">
        <f t="shared" si="3"/>
        <v>12.563099999999999</v>
      </c>
      <c r="N11" s="18">
        <f t="shared" si="9"/>
        <v>92.098944000000003</v>
      </c>
      <c r="O11" s="19">
        <f t="shared" si="4"/>
        <v>7.4236499999999994</v>
      </c>
      <c r="P11" s="19">
        <f t="shared" si="5"/>
        <v>19.986749999999997</v>
      </c>
      <c r="Q11" s="13">
        <f t="shared" si="0"/>
        <v>0.10090699799566821</v>
      </c>
      <c r="R11" s="18">
        <f t="shared" si="6"/>
        <v>120.879864</v>
      </c>
      <c r="S11" s="13">
        <f t="shared" si="2"/>
        <v>0.61028552387780144</v>
      </c>
    </row>
    <row r="12" spans="1:19">
      <c r="B12" s="28" t="s">
        <v>30</v>
      </c>
      <c r="C12" s="14">
        <v>41400</v>
      </c>
      <c r="D12" s="6">
        <v>0.94</v>
      </c>
      <c r="E12" s="7">
        <v>0.63</v>
      </c>
      <c r="F12" s="8">
        <f>E12/6.25</f>
        <v>0.1008</v>
      </c>
      <c r="G12" s="7">
        <v>1.4999999999999999E-2</v>
      </c>
      <c r="H12" s="7"/>
      <c r="I12" s="20"/>
      <c r="K12" s="18">
        <f t="shared" ref="K12" si="10">C12*D12*H12*0.19</f>
        <v>0</v>
      </c>
      <c r="L12" s="18">
        <f t="shared" ref="L12" si="11">C12*D12*F12*0.15</f>
        <v>588.40992000000006</v>
      </c>
      <c r="M12" s="19">
        <f t="shared" ref="M12" si="12">C12*D12*G12*0.44</f>
        <v>256.84559999999999</v>
      </c>
      <c r="N12" s="18">
        <f t="shared" ref="N12" si="13">C12*D12*F12*0.48</f>
        <v>1882.911744</v>
      </c>
      <c r="O12" s="19">
        <f t="shared" ref="O12" si="14">C12*D12*G12*0.26</f>
        <v>151.7724</v>
      </c>
      <c r="P12" s="19">
        <f t="shared" ref="P12" si="15">M12+O12</f>
        <v>408.61799999999999</v>
      </c>
      <c r="Q12" s="13">
        <f t="shared" si="0"/>
        <v>2.062987514578106</v>
      </c>
      <c r="R12" s="18">
        <f t="shared" ref="R12" si="16">L12+N12</f>
        <v>2471.3216640000001</v>
      </c>
      <c r="S12" s="13">
        <f t="shared" si="2"/>
        <v>12.476948488168384</v>
      </c>
    </row>
    <row r="13" spans="1:19" ht="18.75">
      <c r="B13" s="29" t="s">
        <v>31</v>
      </c>
      <c r="C13" s="30">
        <f>SUM(C2:C12)</f>
        <v>197040</v>
      </c>
      <c r="D13" s="28"/>
      <c r="E13" s="28"/>
      <c r="F13" s="31"/>
      <c r="G13" s="28"/>
      <c r="H13" s="28"/>
      <c r="I13" s="32">
        <v>198.071</v>
      </c>
      <c r="J13" s="35"/>
      <c r="K13" s="33">
        <f>SUM(K2:K12)</f>
        <v>0</v>
      </c>
      <c r="L13" s="33">
        <f t="shared" ref="L13:O13" si="17">SUM(L2:L12)</f>
        <v>2361.6302064000001</v>
      </c>
      <c r="M13" s="33">
        <f t="shared" si="17"/>
        <v>990.42269039999996</v>
      </c>
      <c r="N13" s="33">
        <f t="shared" si="17"/>
        <v>7557.2166604800004</v>
      </c>
      <c r="O13" s="33">
        <f t="shared" si="17"/>
        <v>585.24977160000003</v>
      </c>
      <c r="P13" s="33">
        <f>SUM(P2:P12)</f>
        <v>1575.6724619999998</v>
      </c>
      <c r="Q13" s="34">
        <f>P13/$I13</f>
        <v>7.9550891448016108</v>
      </c>
      <c r="R13" s="33">
        <f>SUM(R2:R12)</f>
        <v>9918.8468668799978</v>
      </c>
      <c r="S13" s="33">
        <f>SUM(S2:S12)</f>
        <v>50.077229210131712</v>
      </c>
    </row>
    <row r="14" spans="1:19">
      <c r="I14" s="23"/>
      <c r="Q14" s="22"/>
    </row>
    <row r="15" spans="1:19">
      <c r="I15" s="23"/>
    </row>
    <row r="16" spans="1:19">
      <c r="I16" s="24"/>
    </row>
    <row r="17" spans="9:9">
      <c r="I17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b59f9-af6d-4b01-ad77-8a5ba6054d89">
      <Terms xmlns="http://schemas.microsoft.com/office/infopath/2007/PartnerControls"/>
    </lcf76f155ced4ddcb4097134ff3c332f>
    <_Flow_SignoffStatus xmlns="f53b59f9-af6d-4b01-ad77-8a5ba6054d89" xsi:nil="true"/>
    <TaxCatchAll xmlns="2071c499-bdd1-42f1-a7c0-0b7d66f60ba1" xsi:nil="true"/>
    <fireextinguisherplan xmlns="f53b59f9-af6d-4b01-ad77-8a5ba605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617B51088BD459F8B2E496E750EB4" ma:contentTypeVersion="18" ma:contentTypeDescription="Create a new document." ma:contentTypeScope="" ma:versionID="c3139ba925eed6de56668ded98ffd5e2">
  <xsd:schema xmlns:xsd="http://www.w3.org/2001/XMLSchema" xmlns:xs="http://www.w3.org/2001/XMLSchema" xmlns:p="http://schemas.microsoft.com/office/2006/metadata/properties" xmlns:ns2="f53b59f9-af6d-4b01-ad77-8a5ba6054d89" xmlns:ns3="2071c499-bdd1-42f1-a7c0-0b7d66f60ba1" targetNamespace="http://schemas.microsoft.com/office/2006/metadata/properties" ma:root="true" ma:fieldsID="ebbe62988995d2b4442865c614425f65" ns2:_="" ns3:_="">
    <xsd:import namespace="f53b59f9-af6d-4b01-ad77-8a5ba6054d89"/>
    <xsd:import namespace="2071c499-bdd1-42f1-a7c0-0b7d66f60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LengthInSeconds" minOccurs="0"/>
                <xsd:element ref="ns2:fireextinguisher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b59f9-af6d-4b01-ad77-8a5ba605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6ef67a-0f49-4406-8f74-aeb1a436c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fireextinguisherplan" ma:index="25" nillable="true" ma:displayName="fire extinguisher plan" ma:format="Dropdown" ma:internalName="fireextinguisherpla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1c499-bdd1-42f1-a7c0-0b7d66f60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1bde971-7667-4eb2-bb07-76280d6a8966}" ma:internalName="TaxCatchAll" ma:showField="CatchAllData" ma:web="2071c499-bdd1-42f1-a7c0-0b7d66f60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073E4-6256-4D93-ABED-EE2845CBE637}"/>
</file>

<file path=customXml/itemProps2.xml><?xml version="1.0" encoding="utf-8"?>
<ds:datastoreItem xmlns:ds="http://schemas.openxmlformats.org/officeDocument/2006/customXml" ds:itemID="{5E9FBC71-6925-4B54-97DC-52509EB38868}"/>
</file>

<file path=customXml/itemProps3.xml><?xml version="1.0" encoding="utf-8"?>
<ds:datastoreItem xmlns:ds="http://schemas.openxmlformats.org/officeDocument/2006/customXml" ds:itemID="{B2CBDB71-9632-4B24-BF02-379839C87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Óli Rafn Kristinsson</dc:creator>
  <cp:keywords/>
  <dc:description/>
  <cp:lastModifiedBy/>
  <cp:revision/>
  <dcterms:created xsi:type="dcterms:W3CDTF">2024-10-21T14:09:38Z</dcterms:created>
  <dcterms:modified xsi:type="dcterms:W3CDTF">2026-04-29T08:38:14Z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0x010100526617B51088BD459F8B2E496E750EB4</vt:lpwstr>
  </property>
  <property fmtid="{D5CDD505-2E9C-101B-9397-08002B2CF9AE}" pid="3" name="MediaServiceImageTags">
    <vt:lpwstr/>
  </property>
</Properties>
</file>